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06" windowWidth="8430" windowHeight="4395" activeTab="0"/>
  </bookViews>
  <sheets>
    <sheet name="GRADE13" sheetId="1" r:id="rId1"/>
  </sheets>
  <definedNames>
    <definedName name="_Regression_Int" localSheetId="0" hidden="1">1</definedName>
    <definedName name="_xlnm.Print_Area" localSheetId="0">'GRADE13'!$A$1:$N$89</definedName>
    <definedName name="Print_Area_MI">'GRADE13'!$B$3:$W$89</definedName>
  </definedNames>
  <calcPr fullCalcOnLoad="1"/>
</workbook>
</file>

<file path=xl/sharedStrings.xml><?xml version="1.0" encoding="utf-8"?>
<sst xmlns="http://schemas.openxmlformats.org/spreadsheetml/2006/main" count="125" uniqueCount="25">
  <si>
    <t>Fact Book</t>
  </si>
  <si>
    <t>YORK UNIVERSITY - UNIVERSITÉ YORK</t>
  </si>
  <si>
    <t>Faculty</t>
  </si>
  <si>
    <t>Arts</t>
  </si>
  <si>
    <t>Atkinson</t>
  </si>
  <si>
    <t>Environmental Studies</t>
  </si>
  <si>
    <t>Fine Arts</t>
  </si>
  <si>
    <t>Glendon</t>
  </si>
  <si>
    <t>Schulich School of Business</t>
  </si>
  <si>
    <t>TOTAL</t>
  </si>
  <si>
    <t>Fine Arts (incl Design)</t>
  </si>
  <si>
    <t>Fine Arts(incl Design)</t>
  </si>
  <si>
    <t>Total New First Year Registrants on November 1st</t>
  </si>
  <si>
    <t>Percentage of Secondary School Registrants with an Average of 80% or Better</t>
  </si>
  <si>
    <t>New First Year Secondary School Registrants with an Entering Average of 80% or Better</t>
  </si>
  <si>
    <t>Mean of Secondary School Averages of Year 1 Registered Students</t>
  </si>
  <si>
    <t>New Secondary School Registrants in First Year on November 1st</t>
  </si>
  <si>
    <t>New Non Secondary School Registrants in First Year on November 1st</t>
  </si>
  <si>
    <t>The Averages are based on the top 6 final grades for each student. Includes Committee Admits and  both Eligible and Ineligible students</t>
  </si>
  <si>
    <t>Science and Engineering</t>
  </si>
  <si>
    <t>Health</t>
  </si>
  <si>
    <t xml:space="preserve"> </t>
  </si>
  <si>
    <t>Liberal Arts &amp; Professional Studies</t>
  </si>
  <si>
    <t>163</t>
  </si>
  <si>
    <t>2012-2013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</si>
</sst>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.5"/>
      <name val="Helv"/>
      <family val="0"/>
    </font>
    <font>
      <b/>
      <sz val="6.5"/>
      <name val="Helv"/>
      <family val="0"/>
    </font>
    <font>
      <b/>
      <sz val="12"/>
      <name val="Helv"/>
      <family val="0"/>
    </font>
    <font>
      <sz val="12"/>
      <name val="Courier"/>
      <family val="0"/>
    </font>
    <font>
      <b/>
      <sz val="7"/>
      <name val="Courier"/>
      <family val="0"/>
    </font>
    <font>
      <sz val="7"/>
      <name val="Courier"/>
      <family val="0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4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4" fontId="5" fillId="0" borderId="10" xfId="0" applyFont="1" applyBorder="1" applyAlignment="1">
      <alignment/>
    </xf>
    <xf numFmtId="164" fontId="8" fillId="0" borderId="0" xfId="0" applyFont="1" applyAlignment="1">
      <alignment/>
    </xf>
    <xf numFmtId="164" fontId="6" fillId="0" borderId="11" xfId="0" applyFont="1" applyBorder="1" applyAlignment="1">
      <alignment horizontal="centerContinuous"/>
    </xf>
    <xf numFmtId="164" fontId="5" fillId="0" borderId="12" xfId="0" applyFont="1" applyBorder="1" applyAlignment="1">
      <alignment/>
    </xf>
    <xf numFmtId="164" fontId="9" fillId="0" borderId="13" xfId="0" applyFont="1" applyBorder="1" applyAlignment="1">
      <alignment/>
    </xf>
    <xf numFmtId="164" fontId="10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right"/>
      <protection/>
    </xf>
    <xf numFmtId="164" fontId="8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7" fillId="0" borderId="0" xfId="0" applyFont="1" applyAlignment="1">
      <alignment horizontal="left"/>
    </xf>
    <xf numFmtId="164" fontId="0" fillId="0" borderId="16" xfId="0" applyBorder="1" applyAlignment="1">
      <alignment/>
    </xf>
    <xf numFmtId="164" fontId="5" fillId="0" borderId="12" xfId="0" applyFont="1" applyBorder="1" applyAlignment="1">
      <alignment horizontal="centerContinuous"/>
    </xf>
    <xf numFmtId="164" fontId="0" fillId="0" borderId="16" xfId="0" applyFont="1" applyBorder="1" applyAlignment="1">
      <alignment/>
    </xf>
    <xf numFmtId="164" fontId="0" fillId="0" borderId="0" xfId="0" applyFont="1" applyAlignment="1">
      <alignment/>
    </xf>
    <xf numFmtId="164" fontId="11" fillId="0" borderId="12" xfId="0" applyFont="1" applyBorder="1" applyAlignment="1">
      <alignment/>
    </xf>
    <xf numFmtId="10" fontId="12" fillId="0" borderId="0" xfId="0" applyNumberFormat="1" applyFont="1" applyBorder="1" applyAlignment="1" applyProtection="1">
      <alignment horizontal="right"/>
      <protection/>
    </xf>
    <xf numFmtId="10" fontId="11" fillId="0" borderId="0" xfId="0" applyNumberFormat="1" applyFont="1" applyBorder="1" applyAlignment="1" applyProtection="1">
      <alignment horizontal="right"/>
      <protection/>
    </xf>
    <xf numFmtId="164" fontId="13" fillId="0" borderId="17" xfId="0" applyFont="1" applyBorder="1" applyAlignment="1" applyProtection="1">
      <alignment horizontal="centerContinuous"/>
      <protection/>
    </xf>
    <xf numFmtId="164" fontId="14" fillId="0" borderId="0" xfId="0" applyFont="1" applyAlignment="1">
      <alignment/>
    </xf>
    <xf numFmtId="10" fontId="14" fillId="0" borderId="0" xfId="0" applyNumberFormat="1" applyFont="1" applyAlignment="1" applyProtection="1">
      <alignment/>
      <protection/>
    </xf>
    <xf numFmtId="164" fontId="7" fillId="0" borderId="10" xfId="0" applyFont="1" applyBorder="1" applyAlignment="1">
      <alignment horizontal="left"/>
    </xf>
    <xf numFmtId="164" fontId="7" fillId="0" borderId="0" xfId="0" applyFont="1" applyAlignment="1" quotePrefix="1">
      <alignment horizontal="left"/>
    </xf>
    <xf numFmtId="164" fontId="13" fillId="0" borderId="13" xfId="0" applyFont="1" applyBorder="1" applyAlignment="1" applyProtection="1">
      <alignment horizontal="centerContinuous"/>
      <protection/>
    </xf>
    <xf numFmtId="164" fontId="13" fillId="0" borderId="0" xfId="0" applyFont="1" applyBorder="1" applyAlignment="1" applyProtection="1">
      <alignment horizontal="centerContinuous"/>
      <protection/>
    </xf>
    <xf numFmtId="164" fontId="13" fillId="0" borderId="12" xfId="0" applyFont="1" applyBorder="1" applyAlignment="1" applyProtection="1">
      <alignment horizontal="centerContinuous"/>
      <protection/>
    </xf>
    <xf numFmtId="164" fontId="10" fillId="0" borderId="0" xfId="0" applyFont="1" applyBorder="1" applyAlignment="1" applyProtection="1" quotePrefix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16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centerContinuous"/>
      <protection/>
    </xf>
    <xf numFmtId="164" fontId="9" fillId="0" borderId="0" xfId="0" applyFont="1" applyBorder="1" applyAlignment="1">
      <alignment horizontal="centerContinuous"/>
    </xf>
    <xf numFmtId="164" fontId="9" fillId="0" borderId="0" xfId="0" applyFont="1" applyBorder="1" applyAlignment="1" applyProtection="1">
      <alignment horizontal="right"/>
      <protection/>
    </xf>
    <xf numFmtId="10" fontId="9" fillId="0" borderId="0" xfId="0" applyNumberFormat="1" applyFont="1" applyBorder="1" applyAlignment="1">
      <alignment/>
    </xf>
    <xf numFmtId="164" fontId="15" fillId="0" borderId="18" xfId="0" applyFont="1" applyBorder="1" applyAlignment="1">
      <alignment horizontal="centerContinuous"/>
    </xf>
    <xf numFmtId="164" fontId="10" fillId="0" borderId="18" xfId="0" applyFont="1" applyBorder="1" applyAlignment="1">
      <alignment horizontal="centerContinuous"/>
    </xf>
    <xf numFmtId="164" fontId="9" fillId="0" borderId="13" xfId="0" applyFont="1" applyBorder="1" applyAlignment="1">
      <alignment horizontal="centerContinuous"/>
    </xf>
    <xf numFmtId="165" fontId="17" fillId="0" borderId="0" xfId="0" applyNumberFormat="1" applyFont="1" applyBorder="1" applyAlignment="1">
      <alignment/>
    </xf>
    <xf numFmtId="165" fontId="10" fillId="0" borderId="0" xfId="0" applyNumberFormat="1" applyFont="1" applyBorder="1" applyAlignment="1" applyProtection="1">
      <alignment horizontal="right"/>
      <protection/>
    </xf>
    <xf numFmtId="165" fontId="9" fillId="0" borderId="0" xfId="0" applyNumberFormat="1" applyFont="1" applyBorder="1" applyAlignment="1">
      <alignment/>
    </xf>
    <xf numFmtId="164" fontId="7" fillId="0" borderId="19" xfId="0" applyFont="1" applyBorder="1" applyAlignment="1">
      <alignment horizontal="centerContinuous"/>
    </xf>
    <xf numFmtId="164" fontId="7" fillId="0" borderId="0" xfId="0" applyFont="1" applyAlignment="1" quotePrefix="1">
      <alignment horizontal="right"/>
    </xf>
    <xf numFmtId="164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118"/>
  <sheetViews>
    <sheetView showGridLines="0" tabSelected="1" zoomScalePageLayoutView="0" workbookViewId="0" topLeftCell="A1">
      <selection activeCell="C19" sqref="C19"/>
    </sheetView>
  </sheetViews>
  <sheetFormatPr defaultColWidth="9.625" defaultRowHeight="12.75"/>
  <cols>
    <col min="1" max="1" width="5.625" style="0" customWidth="1"/>
    <col min="2" max="2" width="25.625" style="0" customWidth="1"/>
    <col min="3" max="6" width="6.75390625" style="0" customWidth="1"/>
    <col min="7" max="8" width="7.625" style="0" customWidth="1"/>
    <col min="9" max="9" width="7.00390625" style="0" customWidth="1"/>
    <col min="10" max="12" width="6.625" style="0" customWidth="1"/>
    <col min="13" max="13" width="6.625" style="0" hidden="1" customWidth="1"/>
    <col min="14" max="14" width="5.625" style="0" customWidth="1"/>
  </cols>
  <sheetData>
    <row r="1" spans="1:14" ht="79.5" customHeight="1" thickBot="1">
      <c r="A1" s="4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 t="s">
        <v>24</v>
      </c>
      <c r="N1" s="4"/>
    </row>
    <row r="2" spans="1:14" ht="24" customHeight="1" thickTop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 customHeight="1">
      <c r="A3" s="22" t="s">
        <v>16</v>
      </c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6"/>
    </row>
    <row r="4" spans="1:14" ht="3.7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</row>
    <row r="5" spans="1:23" ht="12.75">
      <c r="A5" s="8"/>
      <c r="B5" s="9" t="s">
        <v>2</v>
      </c>
      <c r="C5" s="11">
        <v>2012</v>
      </c>
      <c r="D5" s="11">
        <v>2011</v>
      </c>
      <c r="E5" s="11">
        <v>2010</v>
      </c>
      <c r="F5" s="11">
        <v>2009</v>
      </c>
      <c r="G5" s="11">
        <v>2008</v>
      </c>
      <c r="H5" s="11">
        <v>2007</v>
      </c>
      <c r="I5" s="11">
        <v>2006</v>
      </c>
      <c r="J5" s="11">
        <v>2005</v>
      </c>
      <c r="K5" s="11">
        <v>2004</v>
      </c>
      <c r="L5" s="11">
        <v>2003</v>
      </c>
      <c r="M5" s="30">
        <v>2001</v>
      </c>
      <c r="N5" s="7"/>
      <c r="W5" s="1"/>
    </row>
    <row r="6" spans="1:14" ht="9.75" customHeight="1">
      <c r="A6" s="8"/>
      <c r="B6" s="31" t="s">
        <v>3</v>
      </c>
      <c r="C6" s="10" t="s">
        <v>21</v>
      </c>
      <c r="D6" s="10" t="s">
        <v>21</v>
      </c>
      <c r="E6" s="10" t="s">
        <v>21</v>
      </c>
      <c r="F6" s="10" t="s">
        <v>21</v>
      </c>
      <c r="G6" s="10">
        <v>2349</v>
      </c>
      <c r="H6" s="10">
        <v>2100</v>
      </c>
      <c r="I6" s="10">
        <v>2110</v>
      </c>
      <c r="J6" s="10">
        <v>2928</v>
      </c>
      <c r="K6" s="10">
        <v>3033</v>
      </c>
      <c r="L6" s="10">
        <v>4264</v>
      </c>
      <c r="M6" s="10">
        <v>2685</v>
      </c>
      <c r="N6" s="19"/>
    </row>
    <row r="7" spans="1:14" ht="9" customHeight="1">
      <c r="A7" s="8"/>
      <c r="B7" s="31" t="s">
        <v>4</v>
      </c>
      <c r="C7" s="10" t="s">
        <v>21</v>
      </c>
      <c r="D7" s="10" t="s">
        <v>21</v>
      </c>
      <c r="E7" s="10" t="s">
        <v>21</v>
      </c>
      <c r="F7" s="10" t="s">
        <v>21</v>
      </c>
      <c r="G7" s="10">
        <v>746</v>
      </c>
      <c r="H7" s="10">
        <v>760</v>
      </c>
      <c r="I7" s="10">
        <v>545</v>
      </c>
      <c r="J7" s="10">
        <v>813</v>
      </c>
      <c r="K7" s="10">
        <v>1100</v>
      </c>
      <c r="L7" s="10">
        <v>1678</v>
      </c>
      <c r="M7" s="10">
        <v>593</v>
      </c>
      <c r="N7" s="19"/>
    </row>
    <row r="8" spans="1:23" ht="9" customHeight="1">
      <c r="A8" s="8"/>
      <c r="B8" s="31" t="s">
        <v>5</v>
      </c>
      <c r="C8" s="10">
        <v>86</v>
      </c>
      <c r="D8" s="10">
        <v>93</v>
      </c>
      <c r="E8" s="10">
        <v>107</v>
      </c>
      <c r="F8" s="10">
        <f>154+3</f>
        <v>157</v>
      </c>
      <c r="G8" s="10">
        <v>165</v>
      </c>
      <c r="H8" s="10">
        <v>161</v>
      </c>
      <c r="I8" s="10">
        <v>172</v>
      </c>
      <c r="J8" s="10">
        <v>201</v>
      </c>
      <c r="K8" s="10">
        <v>67</v>
      </c>
      <c r="L8" s="10">
        <v>128</v>
      </c>
      <c r="M8" s="10">
        <v>46</v>
      </c>
      <c r="N8" s="19"/>
      <c r="W8" s="2"/>
    </row>
    <row r="9" spans="1:14" ht="9" customHeight="1">
      <c r="A9" s="8"/>
      <c r="B9" s="31" t="s">
        <v>10</v>
      </c>
      <c r="C9" s="10">
        <v>595</v>
      </c>
      <c r="D9" s="10">
        <v>538</v>
      </c>
      <c r="E9" s="10">
        <v>595</v>
      </c>
      <c r="F9" s="10">
        <f>481+4+88</f>
        <v>573</v>
      </c>
      <c r="G9" s="10">
        <v>584</v>
      </c>
      <c r="H9" s="10">
        <v>587</v>
      </c>
      <c r="I9" s="10">
        <v>544</v>
      </c>
      <c r="J9" s="10">
        <v>516</v>
      </c>
      <c r="K9" s="10">
        <v>548</v>
      </c>
      <c r="L9" s="10">
        <v>642</v>
      </c>
      <c r="M9" s="10">
        <v>444</v>
      </c>
      <c r="N9" s="19"/>
    </row>
    <row r="10" spans="1:23" ht="9" customHeight="1">
      <c r="A10" s="8"/>
      <c r="B10" s="31" t="s">
        <v>7</v>
      </c>
      <c r="C10" s="10">
        <v>407</v>
      </c>
      <c r="D10" s="10">
        <v>384</v>
      </c>
      <c r="E10" s="10">
        <v>371</v>
      </c>
      <c r="F10" s="10">
        <f>351+3</f>
        <v>354</v>
      </c>
      <c r="G10" s="10">
        <v>364</v>
      </c>
      <c r="H10" s="10">
        <v>361</v>
      </c>
      <c r="I10" s="10">
        <v>379</v>
      </c>
      <c r="J10" s="10">
        <v>373</v>
      </c>
      <c r="K10" s="10">
        <v>338</v>
      </c>
      <c r="L10" s="10">
        <v>524</v>
      </c>
      <c r="M10" s="10">
        <v>253</v>
      </c>
      <c r="N10" s="19"/>
      <c r="W10" s="2"/>
    </row>
    <row r="11" spans="1:23" ht="9" customHeight="1">
      <c r="A11" s="8"/>
      <c r="B11" s="31" t="s">
        <v>20</v>
      </c>
      <c r="C11" s="10">
        <v>1258</v>
      </c>
      <c r="D11" s="10">
        <v>1331</v>
      </c>
      <c r="E11" s="10">
        <v>1328</v>
      </c>
      <c r="F11" s="10">
        <f>1167+11</f>
        <v>1178</v>
      </c>
      <c r="G11" s="10">
        <v>1207</v>
      </c>
      <c r="H11" s="10">
        <v>1091</v>
      </c>
      <c r="I11" s="10">
        <v>1030</v>
      </c>
      <c r="J11" s="10">
        <v>0</v>
      </c>
      <c r="K11" s="10">
        <v>0</v>
      </c>
      <c r="L11" s="10">
        <v>0</v>
      </c>
      <c r="M11" s="10">
        <v>0</v>
      </c>
      <c r="N11" s="19"/>
      <c r="W11" s="2"/>
    </row>
    <row r="12" spans="1:23" ht="9" customHeight="1">
      <c r="A12" s="8"/>
      <c r="B12" s="31" t="s">
        <v>22</v>
      </c>
      <c r="C12" s="10">
        <v>3068</v>
      </c>
      <c r="D12" s="10">
        <v>2964</v>
      </c>
      <c r="E12" s="10">
        <v>2904</v>
      </c>
      <c r="F12" s="10">
        <f>2718+50</f>
        <v>2768</v>
      </c>
      <c r="G12" s="10"/>
      <c r="H12" s="10"/>
      <c r="I12" s="10"/>
      <c r="J12" s="10"/>
      <c r="K12" s="10"/>
      <c r="L12" s="10"/>
      <c r="M12" s="10"/>
      <c r="N12" s="19"/>
      <c r="W12" s="2"/>
    </row>
    <row r="13" spans="1:23" ht="9" customHeight="1">
      <c r="A13" s="8"/>
      <c r="B13" s="31" t="s">
        <v>8</v>
      </c>
      <c r="C13" s="10">
        <v>426</v>
      </c>
      <c r="D13" s="10">
        <v>373</v>
      </c>
      <c r="E13" s="10">
        <v>375</v>
      </c>
      <c r="F13" s="10">
        <f>387+16</f>
        <v>403</v>
      </c>
      <c r="G13" s="10">
        <v>416</v>
      </c>
      <c r="H13" s="10">
        <v>359</v>
      </c>
      <c r="I13" s="10">
        <v>359</v>
      </c>
      <c r="J13" s="10">
        <v>352</v>
      </c>
      <c r="K13" s="10">
        <v>345</v>
      </c>
      <c r="L13" s="10">
        <v>317</v>
      </c>
      <c r="M13" s="10">
        <v>253</v>
      </c>
      <c r="N13" s="19"/>
      <c r="W13" s="2"/>
    </row>
    <row r="14" spans="1:23" ht="9" customHeight="1">
      <c r="A14" s="8"/>
      <c r="B14" s="31" t="s">
        <v>19</v>
      </c>
      <c r="C14" s="10">
        <v>741</v>
      </c>
      <c r="D14" s="10">
        <v>643</v>
      </c>
      <c r="E14" s="10">
        <v>617</v>
      </c>
      <c r="F14" s="10">
        <f>579+12</f>
        <v>591</v>
      </c>
      <c r="G14" s="10">
        <v>626</v>
      </c>
      <c r="H14" s="10">
        <v>575</v>
      </c>
      <c r="I14" s="10">
        <v>606</v>
      </c>
      <c r="J14" s="10">
        <v>875</v>
      </c>
      <c r="K14" s="10">
        <v>838</v>
      </c>
      <c r="L14" s="10">
        <v>1214</v>
      </c>
      <c r="M14" s="10">
        <v>476</v>
      </c>
      <c r="N14" s="19"/>
      <c r="W14" s="2"/>
    </row>
    <row r="15" spans="1:23" ht="9.75" customHeight="1">
      <c r="A15" s="8"/>
      <c r="B15" s="9" t="s">
        <v>9</v>
      </c>
      <c r="C15" s="11">
        <f aca="true" t="shared" si="0" ref="C15:M15">SUM(C6:C14)</f>
        <v>6581</v>
      </c>
      <c r="D15" s="11">
        <f t="shared" si="0"/>
        <v>6326</v>
      </c>
      <c r="E15" s="11">
        <f t="shared" si="0"/>
        <v>6297</v>
      </c>
      <c r="F15" s="11">
        <f t="shared" si="0"/>
        <v>6024</v>
      </c>
      <c r="G15" s="11">
        <f t="shared" si="0"/>
        <v>6457</v>
      </c>
      <c r="H15" s="11">
        <f t="shared" si="0"/>
        <v>5994</v>
      </c>
      <c r="I15" s="11">
        <f t="shared" si="0"/>
        <v>5745</v>
      </c>
      <c r="J15" s="11">
        <f t="shared" si="0"/>
        <v>6058</v>
      </c>
      <c r="K15" s="11">
        <f t="shared" si="0"/>
        <v>6269</v>
      </c>
      <c r="L15" s="11">
        <f t="shared" si="0"/>
        <v>8767</v>
      </c>
      <c r="M15" s="11">
        <f t="shared" si="0"/>
        <v>4750</v>
      </c>
      <c r="N15" s="7"/>
      <c r="W15" s="2"/>
    </row>
    <row r="16" spans="1:14" ht="6.75" customHeight="1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2"/>
      <c r="N16" s="7"/>
    </row>
    <row r="17" spans="1:14" ht="13.5" customHeight="1">
      <c r="A17" s="27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9"/>
    </row>
    <row r="18" spans="1:14" ht="3.75" customHeight="1">
      <c r="A18" s="3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2"/>
      <c r="N18" s="16"/>
    </row>
    <row r="19" spans="1:23" ht="10.5" customHeight="1">
      <c r="A19" s="8"/>
      <c r="B19" s="9" t="s">
        <v>2</v>
      </c>
      <c r="C19" s="11">
        <f>C5</f>
        <v>2012</v>
      </c>
      <c r="D19" s="11">
        <f>D5</f>
        <v>2011</v>
      </c>
      <c r="E19" s="11">
        <f aca="true" t="shared" si="1" ref="E19:J19">E5</f>
        <v>2010</v>
      </c>
      <c r="F19" s="11">
        <f t="shared" si="1"/>
        <v>2009</v>
      </c>
      <c r="G19" s="11">
        <f t="shared" si="1"/>
        <v>2008</v>
      </c>
      <c r="H19" s="11">
        <f t="shared" si="1"/>
        <v>2007</v>
      </c>
      <c r="I19" s="11">
        <f t="shared" si="1"/>
        <v>2006</v>
      </c>
      <c r="J19" s="11">
        <f t="shared" si="1"/>
        <v>2005</v>
      </c>
      <c r="K19" s="11">
        <v>2004</v>
      </c>
      <c r="L19" s="11">
        <v>2003</v>
      </c>
      <c r="M19" s="30">
        <v>2001</v>
      </c>
      <c r="N19" s="7"/>
      <c r="W19" s="1"/>
    </row>
    <row r="20" spans="1:14" ht="9.75" customHeight="1">
      <c r="A20" s="8"/>
      <c r="B20" s="31" t="s">
        <v>3</v>
      </c>
      <c r="C20" s="35" t="s">
        <v>21</v>
      </c>
      <c r="D20" s="35" t="s">
        <v>21</v>
      </c>
      <c r="E20" s="35" t="s">
        <v>21</v>
      </c>
      <c r="F20" s="35" t="s">
        <v>21</v>
      </c>
      <c r="G20" s="35">
        <v>964</v>
      </c>
      <c r="H20" s="35">
        <v>962</v>
      </c>
      <c r="I20" s="35">
        <v>948</v>
      </c>
      <c r="J20" s="35">
        <v>981</v>
      </c>
      <c r="K20" s="35">
        <v>1197</v>
      </c>
      <c r="L20" s="35">
        <v>755</v>
      </c>
      <c r="M20" s="10">
        <v>1040</v>
      </c>
      <c r="N20" s="19"/>
    </row>
    <row r="21" spans="1:14" ht="9" customHeight="1">
      <c r="A21" s="8"/>
      <c r="B21" s="31" t="s">
        <v>4</v>
      </c>
      <c r="C21" s="35" t="s">
        <v>21</v>
      </c>
      <c r="D21" s="35" t="s">
        <v>21</v>
      </c>
      <c r="E21" s="35" t="s">
        <v>21</v>
      </c>
      <c r="F21" s="35" t="s">
        <v>21</v>
      </c>
      <c r="G21" s="35">
        <v>415</v>
      </c>
      <c r="H21" s="35">
        <v>266</v>
      </c>
      <c r="I21" s="35">
        <v>280</v>
      </c>
      <c r="J21" s="35">
        <v>410</v>
      </c>
      <c r="K21" s="35">
        <v>559</v>
      </c>
      <c r="L21" s="35">
        <v>363</v>
      </c>
      <c r="M21" s="10">
        <v>523</v>
      </c>
      <c r="N21" s="19"/>
    </row>
    <row r="22" spans="1:23" ht="9" customHeight="1">
      <c r="A22" s="8"/>
      <c r="B22" s="31" t="s">
        <v>5</v>
      </c>
      <c r="C22" s="35">
        <v>44</v>
      </c>
      <c r="D22" s="35">
        <v>55</v>
      </c>
      <c r="E22" s="35">
        <f>32+4</f>
        <v>36</v>
      </c>
      <c r="F22" s="35">
        <f>42+6</f>
        <v>48</v>
      </c>
      <c r="G22" s="35">
        <v>51</v>
      </c>
      <c r="H22" s="35">
        <v>31</v>
      </c>
      <c r="I22" s="35">
        <v>26</v>
      </c>
      <c r="J22" s="35">
        <v>45</v>
      </c>
      <c r="K22" s="35">
        <v>41</v>
      </c>
      <c r="L22" s="35">
        <v>38</v>
      </c>
      <c r="M22" s="10">
        <v>23</v>
      </c>
      <c r="N22" s="19"/>
      <c r="W22" s="2"/>
    </row>
    <row r="23" spans="1:14" ht="9" customHeight="1">
      <c r="A23" s="8"/>
      <c r="B23" s="31" t="s">
        <v>10</v>
      </c>
      <c r="C23" s="35">
        <v>131</v>
      </c>
      <c r="D23" s="35">
        <v>137</v>
      </c>
      <c r="E23" s="35">
        <f>92+18+24</f>
        <v>134</v>
      </c>
      <c r="F23" s="35">
        <f>114+9+18</f>
        <v>141</v>
      </c>
      <c r="G23" s="35">
        <v>164</v>
      </c>
      <c r="H23" s="35">
        <v>166</v>
      </c>
      <c r="I23" s="35">
        <v>167</v>
      </c>
      <c r="J23" s="35">
        <v>166</v>
      </c>
      <c r="K23" s="35">
        <v>153</v>
      </c>
      <c r="L23" s="35">
        <v>86</v>
      </c>
      <c r="M23" s="10">
        <v>150</v>
      </c>
      <c r="N23" s="19"/>
    </row>
    <row r="24" spans="1:23" ht="9" customHeight="1">
      <c r="A24" s="8"/>
      <c r="B24" s="31" t="s">
        <v>7</v>
      </c>
      <c r="C24" s="35">
        <v>186</v>
      </c>
      <c r="D24" s="35">
        <v>182</v>
      </c>
      <c r="E24" s="35">
        <f>195+30</f>
        <v>225</v>
      </c>
      <c r="F24" s="35">
        <f>180+22</f>
        <v>202</v>
      </c>
      <c r="G24" s="35">
        <v>215</v>
      </c>
      <c r="H24" s="35">
        <v>211</v>
      </c>
      <c r="I24" s="35">
        <v>228</v>
      </c>
      <c r="J24" s="35">
        <v>150</v>
      </c>
      <c r="K24" s="35">
        <v>133</v>
      </c>
      <c r="L24" s="35">
        <v>139</v>
      </c>
      <c r="M24" s="10">
        <v>124</v>
      </c>
      <c r="N24" s="19"/>
      <c r="W24" s="2"/>
    </row>
    <row r="25" spans="1:23" ht="9" customHeight="1">
      <c r="A25" s="8"/>
      <c r="B25" s="31" t="s">
        <v>20</v>
      </c>
      <c r="C25" s="35">
        <v>333</v>
      </c>
      <c r="D25" s="35">
        <v>334</v>
      </c>
      <c r="E25" s="35">
        <f>323+19</f>
        <v>342</v>
      </c>
      <c r="F25" s="35">
        <f>291+16</f>
        <v>307</v>
      </c>
      <c r="G25" s="35">
        <v>335</v>
      </c>
      <c r="H25" s="35">
        <v>252</v>
      </c>
      <c r="I25" s="35">
        <v>323</v>
      </c>
      <c r="J25" s="35">
        <v>0</v>
      </c>
      <c r="K25" s="35">
        <v>0</v>
      </c>
      <c r="L25" s="35">
        <v>0</v>
      </c>
      <c r="M25" s="10">
        <v>0</v>
      </c>
      <c r="N25" s="19"/>
      <c r="W25" s="2"/>
    </row>
    <row r="26" spans="1:23" ht="9" customHeight="1">
      <c r="A26" s="8"/>
      <c r="B26" s="31" t="s">
        <v>22</v>
      </c>
      <c r="C26" s="35">
        <v>1465</v>
      </c>
      <c r="D26" s="35">
        <v>1417</v>
      </c>
      <c r="E26" s="35">
        <f>1197+276</f>
        <v>1473</v>
      </c>
      <c r="F26" s="35">
        <f>1280+237</f>
        <v>1517</v>
      </c>
      <c r="G26" s="35"/>
      <c r="H26" s="35"/>
      <c r="I26" s="35"/>
      <c r="J26" s="35"/>
      <c r="K26" s="35"/>
      <c r="L26" s="35"/>
      <c r="M26" s="10"/>
      <c r="N26" s="19"/>
      <c r="W26" s="2"/>
    </row>
    <row r="27" spans="1:23" ht="9" customHeight="1">
      <c r="A27" s="8"/>
      <c r="B27" s="31" t="s">
        <v>8</v>
      </c>
      <c r="C27" s="35">
        <v>32</v>
      </c>
      <c r="D27" s="35">
        <v>21</v>
      </c>
      <c r="E27" s="35">
        <f>11+7</f>
        <v>18</v>
      </c>
      <c r="F27" s="35">
        <v>18</v>
      </c>
      <c r="G27" s="35">
        <v>14</v>
      </c>
      <c r="H27" s="35">
        <v>24</v>
      </c>
      <c r="I27" s="35">
        <v>25</v>
      </c>
      <c r="J27" s="35">
        <v>0</v>
      </c>
      <c r="K27" s="35">
        <v>10</v>
      </c>
      <c r="L27" s="35">
        <v>15</v>
      </c>
      <c r="M27" s="10">
        <v>21</v>
      </c>
      <c r="N27" s="19"/>
      <c r="W27" s="2"/>
    </row>
    <row r="28" spans="1:23" ht="9" customHeight="1">
      <c r="A28" s="8"/>
      <c r="B28" s="31" t="s">
        <v>19</v>
      </c>
      <c r="C28" s="35">
        <v>253</v>
      </c>
      <c r="D28" s="35">
        <v>207</v>
      </c>
      <c r="E28" s="35">
        <f>158+51</f>
        <v>209</v>
      </c>
      <c r="F28" s="35">
        <f>155+52</f>
        <v>207</v>
      </c>
      <c r="G28" s="35">
        <v>172</v>
      </c>
      <c r="H28" s="35">
        <v>144</v>
      </c>
      <c r="I28" s="35">
        <v>125</v>
      </c>
      <c r="J28" s="35">
        <v>194</v>
      </c>
      <c r="K28" s="35">
        <v>183</v>
      </c>
      <c r="L28" s="35">
        <v>143</v>
      </c>
      <c r="M28" s="10">
        <v>205</v>
      </c>
      <c r="N28" s="19"/>
      <c r="W28" s="2"/>
    </row>
    <row r="29" spans="1:23" ht="9.75" customHeight="1">
      <c r="A29" s="8"/>
      <c r="B29" s="9" t="s">
        <v>9</v>
      </c>
      <c r="C29" s="11">
        <f aca="true" t="shared" si="2" ref="C29:M29">SUM(C20:C28)</f>
        <v>2444</v>
      </c>
      <c r="D29" s="11">
        <f t="shared" si="2"/>
        <v>2353</v>
      </c>
      <c r="E29" s="11">
        <f t="shared" si="2"/>
        <v>2437</v>
      </c>
      <c r="F29" s="11">
        <f t="shared" si="2"/>
        <v>2440</v>
      </c>
      <c r="G29" s="11">
        <f t="shared" si="2"/>
        <v>2330</v>
      </c>
      <c r="H29" s="11">
        <f t="shared" si="2"/>
        <v>2056</v>
      </c>
      <c r="I29" s="11">
        <f t="shared" si="2"/>
        <v>2122</v>
      </c>
      <c r="J29" s="11">
        <f t="shared" si="2"/>
        <v>1946</v>
      </c>
      <c r="K29" s="11">
        <f t="shared" si="2"/>
        <v>2276</v>
      </c>
      <c r="L29" s="11">
        <f t="shared" si="2"/>
        <v>1539</v>
      </c>
      <c r="M29" s="11">
        <f t="shared" si="2"/>
        <v>2086</v>
      </c>
      <c r="N29" s="7"/>
      <c r="W29" s="2"/>
    </row>
    <row r="30" spans="1:14" ht="6.75" customHeight="1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2"/>
      <c r="N30" s="7"/>
    </row>
    <row r="31" spans="1:14" ht="13.5" customHeight="1">
      <c r="A31" s="27" t="s">
        <v>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9"/>
    </row>
    <row r="32" spans="1:14" ht="3.75" customHeight="1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2"/>
      <c r="N32" s="7"/>
    </row>
    <row r="33" spans="1:23" ht="9.75" customHeight="1">
      <c r="A33" s="8"/>
      <c r="B33" s="9" t="s">
        <v>2</v>
      </c>
      <c r="C33" s="11">
        <f>C5</f>
        <v>2012</v>
      </c>
      <c r="D33" s="11">
        <f>D5</f>
        <v>2011</v>
      </c>
      <c r="E33" s="11">
        <f aca="true" t="shared" si="3" ref="E33:J33">E5</f>
        <v>2010</v>
      </c>
      <c r="F33" s="11">
        <f t="shared" si="3"/>
        <v>2009</v>
      </c>
      <c r="G33" s="11">
        <f t="shared" si="3"/>
        <v>2008</v>
      </c>
      <c r="H33" s="11">
        <f t="shared" si="3"/>
        <v>2007</v>
      </c>
      <c r="I33" s="11">
        <f t="shared" si="3"/>
        <v>2006</v>
      </c>
      <c r="J33" s="11">
        <f t="shared" si="3"/>
        <v>2005</v>
      </c>
      <c r="K33" s="11">
        <v>2004</v>
      </c>
      <c r="L33" s="11">
        <v>2003</v>
      </c>
      <c r="M33" s="30">
        <v>2001</v>
      </c>
      <c r="N33" s="7"/>
      <c r="W33" s="1"/>
    </row>
    <row r="34" spans="1:14" ht="9.75" customHeight="1">
      <c r="A34" s="8"/>
      <c r="B34" s="31" t="s">
        <v>3</v>
      </c>
      <c r="C34" s="35" t="s">
        <v>21</v>
      </c>
      <c r="D34" s="35" t="s">
        <v>21</v>
      </c>
      <c r="E34" s="35" t="s">
        <v>21</v>
      </c>
      <c r="F34" s="35" t="s">
        <v>21</v>
      </c>
      <c r="G34" s="35">
        <f aca="true" t="shared" si="4" ref="G34:L34">G20+G6</f>
        <v>3313</v>
      </c>
      <c r="H34" s="35">
        <f t="shared" si="4"/>
        <v>3062</v>
      </c>
      <c r="I34" s="35">
        <f t="shared" si="4"/>
        <v>3058</v>
      </c>
      <c r="J34" s="35">
        <f t="shared" si="4"/>
        <v>3909</v>
      </c>
      <c r="K34" s="35">
        <f t="shared" si="4"/>
        <v>4230</v>
      </c>
      <c r="L34" s="35">
        <f t="shared" si="4"/>
        <v>5019</v>
      </c>
      <c r="M34" s="35">
        <f>M20+M6</f>
        <v>3725</v>
      </c>
      <c r="N34" s="19"/>
    </row>
    <row r="35" spans="1:14" ht="9" customHeight="1">
      <c r="A35" s="8"/>
      <c r="B35" s="31" t="s">
        <v>4</v>
      </c>
      <c r="C35" s="35" t="s">
        <v>21</v>
      </c>
      <c r="D35" s="35" t="s">
        <v>21</v>
      </c>
      <c r="E35" s="35" t="s">
        <v>21</v>
      </c>
      <c r="F35" s="35" t="s">
        <v>21</v>
      </c>
      <c r="G35" s="35">
        <f aca="true" t="shared" si="5" ref="G35:L35">G21+G7</f>
        <v>1161</v>
      </c>
      <c r="H35" s="35">
        <f t="shared" si="5"/>
        <v>1026</v>
      </c>
      <c r="I35" s="35">
        <f t="shared" si="5"/>
        <v>825</v>
      </c>
      <c r="J35" s="35">
        <f t="shared" si="5"/>
        <v>1223</v>
      </c>
      <c r="K35" s="35">
        <f t="shared" si="5"/>
        <v>1659</v>
      </c>
      <c r="L35" s="35">
        <f t="shared" si="5"/>
        <v>2041</v>
      </c>
      <c r="M35" s="35">
        <f>M21+M7</f>
        <v>1116</v>
      </c>
      <c r="N35" s="19"/>
    </row>
    <row r="36" spans="1:23" ht="9" customHeight="1">
      <c r="A36" s="8"/>
      <c r="B36" s="31" t="s">
        <v>5</v>
      </c>
      <c r="C36" s="35">
        <f aca="true" t="shared" si="6" ref="C36:D42">C22+C8</f>
        <v>130</v>
      </c>
      <c r="D36" s="35">
        <f t="shared" si="6"/>
        <v>148</v>
      </c>
      <c r="E36" s="35">
        <f aca="true" t="shared" si="7" ref="E36:L36">E22+E8</f>
        <v>143</v>
      </c>
      <c r="F36" s="35">
        <f t="shared" si="7"/>
        <v>205</v>
      </c>
      <c r="G36" s="35">
        <f t="shared" si="7"/>
        <v>216</v>
      </c>
      <c r="H36" s="35">
        <f t="shared" si="7"/>
        <v>192</v>
      </c>
      <c r="I36" s="35">
        <f t="shared" si="7"/>
        <v>198</v>
      </c>
      <c r="J36" s="35">
        <f t="shared" si="7"/>
        <v>246</v>
      </c>
      <c r="K36" s="35">
        <f t="shared" si="7"/>
        <v>108</v>
      </c>
      <c r="L36" s="35">
        <f t="shared" si="7"/>
        <v>166</v>
      </c>
      <c r="M36" s="35">
        <f>M22+M8</f>
        <v>69</v>
      </c>
      <c r="N36" s="19"/>
      <c r="W36" s="2"/>
    </row>
    <row r="37" spans="1:14" ht="9" customHeight="1">
      <c r="A37" s="8"/>
      <c r="B37" s="31" t="s">
        <v>10</v>
      </c>
      <c r="C37" s="35">
        <f t="shared" si="6"/>
        <v>726</v>
      </c>
      <c r="D37" s="35">
        <f t="shared" si="6"/>
        <v>675</v>
      </c>
      <c r="E37" s="35">
        <f aca="true" t="shared" si="8" ref="E37:L37">E23+E9</f>
        <v>729</v>
      </c>
      <c r="F37" s="35">
        <f t="shared" si="8"/>
        <v>714</v>
      </c>
      <c r="G37" s="35">
        <f t="shared" si="8"/>
        <v>748</v>
      </c>
      <c r="H37" s="35">
        <f t="shared" si="8"/>
        <v>753</v>
      </c>
      <c r="I37" s="35">
        <f t="shared" si="8"/>
        <v>711</v>
      </c>
      <c r="J37" s="35">
        <f t="shared" si="8"/>
        <v>682</v>
      </c>
      <c r="K37" s="35">
        <f t="shared" si="8"/>
        <v>701</v>
      </c>
      <c r="L37" s="35">
        <f t="shared" si="8"/>
        <v>728</v>
      </c>
      <c r="M37" s="35">
        <f>M23+M9</f>
        <v>594</v>
      </c>
      <c r="N37" s="19"/>
    </row>
    <row r="38" spans="1:23" ht="9" customHeight="1">
      <c r="A38" s="8"/>
      <c r="B38" s="31" t="s">
        <v>7</v>
      </c>
      <c r="C38" s="35">
        <f t="shared" si="6"/>
        <v>593</v>
      </c>
      <c r="D38" s="35">
        <f t="shared" si="6"/>
        <v>566</v>
      </c>
      <c r="E38" s="35">
        <f aca="true" t="shared" si="9" ref="E38:L38">E24+E10</f>
        <v>596</v>
      </c>
      <c r="F38" s="35">
        <f t="shared" si="9"/>
        <v>556</v>
      </c>
      <c r="G38" s="35">
        <f t="shared" si="9"/>
        <v>579</v>
      </c>
      <c r="H38" s="35">
        <f t="shared" si="9"/>
        <v>572</v>
      </c>
      <c r="I38" s="35">
        <f t="shared" si="9"/>
        <v>607</v>
      </c>
      <c r="J38" s="35">
        <f t="shared" si="9"/>
        <v>523</v>
      </c>
      <c r="K38" s="35">
        <f t="shared" si="9"/>
        <v>471</v>
      </c>
      <c r="L38" s="35">
        <f t="shared" si="9"/>
        <v>663</v>
      </c>
      <c r="M38" s="35">
        <f>M24+M10</f>
        <v>377</v>
      </c>
      <c r="N38" s="19"/>
      <c r="W38" s="2"/>
    </row>
    <row r="39" spans="1:23" ht="9" customHeight="1">
      <c r="A39" s="8"/>
      <c r="B39" s="31" t="s">
        <v>20</v>
      </c>
      <c r="C39" s="35">
        <f t="shared" si="6"/>
        <v>1591</v>
      </c>
      <c r="D39" s="35">
        <f t="shared" si="6"/>
        <v>1665</v>
      </c>
      <c r="E39" s="35">
        <f>E25+E11</f>
        <v>1670</v>
      </c>
      <c r="F39" s="35">
        <f>F25+F11</f>
        <v>1485</v>
      </c>
      <c r="G39" s="35">
        <f>G25+G11</f>
        <v>1542</v>
      </c>
      <c r="H39" s="35">
        <f>H25+H11</f>
        <v>1343</v>
      </c>
      <c r="I39" s="35">
        <f>I25+I11</f>
        <v>1353</v>
      </c>
      <c r="J39" s="35">
        <v>0</v>
      </c>
      <c r="K39" s="35">
        <v>0</v>
      </c>
      <c r="L39" s="35">
        <v>0</v>
      </c>
      <c r="M39" s="35">
        <v>0</v>
      </c>
      <c r="N39" s="19"/>
      <c r="W39" s="2"/>
    </row>
    <row r="40" spans="1:23" ht="9" customHeight="1">
      <c r="A40" s="8"/>
      <c r="B40" s="31" t="s">
        <v>22</v>
      </c>
      <c r="C40" s="35">
        <f t="shared" si="6"/>
        <v>4533</v>
      </c>
      <c r="D40" s="35">
        <f t="shared" si="6"/>
        <v>4381</v>
      </c>
      <c r="E40" s="35">
        <f>E26+E12</f>
        <v>4377</v>
      </c>
      <c r="F40" s="35">
        <f>F26+F12</f>
        <v>4285</v>
      </c>
      <c r="G40" s="35"/>
      <c r="H40" s="35"/>
      <c r="I40" s="35"/>
      <c r="J40" s="35"/>
      <c r="K40" s="35"/>
      <c r="L40" s="35"/>
      <c r="M40" s="35"/>
      <c r="N40" s="19"/>
      <c r="W40" s="2"/>
    </row>
    <row r="41" spans="1:23" ht="9" customHeight="1">
      <c r="A41" s="8"/>
      <c r="B41" s="31" t="s">
        <v>8</v>
      </c>
      <c r="C41" s="35">
        <f t="shared" si="6"/>
        <v>458</v>
      </c>
      <c r="D41" s="35">
        <f t="shared" si="6"/>
        <v>394</v>
      </c>
      <c r="E41" s="35">
        <f aca="true" t="shared" si="10" ref="E41:L41">E27+E13</f>
        <v>393</v>
      </c>
      <c r="F41" s="35">
        <f t="shared" si="10"/>
        <v>421</v>
      </c>
      <c r="G41" s="35">
        <f t="shared" si="10"/>
        <v>430</v>
      </c>
      <c r="H41" s="35">
        <f t="shared" si="10"/>
        <v>383</v>
      </c>
      <c r="I41" s="35">
        <f t="shared" si="10"/>
        <v>384</v>
      </c>
      <c r="J41" s="35">
        <f t="shared" si="10"/>
        <v>352</v>
      </c>
      <c r="K41" s="35">
        <f t="shared" si="10"/>
        <v>355</v>
      </c>
      <c r="L41" s="35">
        <f t="shared" si="10"/>
        <v>332</v>
      </c>
      <c r="M41" s="35">
        <f>M27+M13</f>
        <v>274</v>
      </c>
      <c r="N41" s="19"/>
      <c r="W41" s="2"/>
    </row>
    <row r="42" spans="1:23" ht="9" customHeight="1">
      <c r="A42" s="8"/>
      <c r="B42" s="31" t="s">
        <v>19</v>
      </c>
      <c r="C42" s="35">
        <f t="shared" si="6"/>
        <v>994</v>
      </c>
      <c r="D42" s="35">
        <f t="shared" si="6"/>
        <v>850</v>
      </c>
      <c r="E42" s="35">
        <f aca="true" t="shared" si="11" ref="E42:L42">E28+E14</f>
        <v>826</v>
      </c>
      <c r="F42" s="35">
        <f t="shared" si="11"/>
        <v>798</v>
      </c>
      <c r="G42" s="35">
        <f t="shared" si="11"/>
        <v>798</v>
      </c>
      <c r="H42" s="35">
        <f t="shared" si="11"/>
        <v>719</v>
      </c>
      <c r="I42" s="35">
        <f t="shared" si="11"/>
        <v>731</v>
      </c>
      <c r="J42" s="35">
        <f t="shared" si="11"/>
        <v>1069</v>
      </c>
      <c r="K42" s="35">
        <f t="shared" si="11"/>
        <v>1021</v>
      </c>
      <c r="L42" s="35">
        <f t="shared" si="11"/>
        <v>1357</v>
      </c>
      <c r="M42" s="35">
        <f>M28+M14</f>
        <v>681</v>
      </c>
      <c r="N42" s="19"/>
      <c r="W42" s="2"/>
    </row>
    <row r="43" spans="1:23" ht="9.75" customHeight="1">
      <c r="A43" s="8"/>
      <c r="B43" s="9" t="s">
        <v>9</v>
      </c>
      <c r="C43" s="11">
        <f aca="true" t="shared" si="12" ref="C43:M43">SUM(C34:C42)</f>
        <v>9025</v>
      </c>
      <c r="D43" s="11">
        <f t="shared" si="12"/>
        <v>8679</v>
      </c>
      <c r="E43" s="11">
        <f t="shared" si="12"/>
        <v>8734</v>
      </c>
      <c r="F43" s="11">
        <f t="shared" si="12"/>
        <v>8464</v>
      </c>
      <c r="G43" s="11">
        <f t="shared" si="12"/>
        <v>8787</v>
      </c>
      <c r="H43" s="11">
        <f t="shared" si="12"/>
        <v>8050</v>
      </c>
      <c r="I43" s="11">
        <f t="shared" si="12"/>
        <v>7867</v>
      </c>
      <c r="J43" s="11">
        <f t="shared" si="12"/>
        <v>8004</v>
      </c>
      <c r="K43" s="11">
        <f t="shared" si="12"/>
        <v>8545</v>
      </c>
      <c r="L43" s="11">
        <f t="shared" si="12"/>
        <v>10306</v>
      </c>
      <c r="M43" s="11">
        <f t="shared" si="12"/>
        <v>6836</v>
      </c>
      <c r="N43" s="7"/>
      <c r="W43" s="2"/>
    </row>
    <row r="44" spans="1:14" ht="6.75" customHeight="1">
      <c r="A44" s="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32"/>
      <c r="N44" s="7"/>
    </row>
    <row r="45" spans="1:14" s="23" customFormat="1" ht="13.5" customHeight="1">
      <c r="A45" s="27" t="s">
        <v>14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ht="3.75" customHeight="1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32"/>
      <c r="N46" s="7"/>
    </row>
    <row r="47" spans="1:23" ht="9.75" customHeight="1">
      <c r="A47" s="8"/>
      <c r="B47" s="9" t="s">
        <v>2</v>
      </c>
      <c r="C47" s="11">
        <f>C5</f>
        <v>2012</v>
      </c>
      <c r="D47" s="11">
        <f>D5</f>
        <v>2011</v>
      </c>
      <c r="E47" s="11">
        <f aca="true" t="shared" si="13" ref="E47:J47">E5</f>
        <v>2010</v>
      </c>
      <c r="F47" s="11">
        <f t="shared" si="13"/>
        <v>2009</v>
      </c>
      <c r="G47" s="11">
        <f t="shared" si="13"/>
        <v>2008</v>
      </c>
      <c r="H47" s="11">
        <f t="shared" si="13"/>
        <v>2007</v>
      </c>
      <c r="I47" s="11">
        <f t="shared" si="13"/>
        <v>2006</v>
      </c>
      <c r="J47" s="11">
        <f t="shared" si="13"/>
        <v>2005</v>
      </c>
      <c r="K47" s="11">
        <v>2004</v>
      </c>
      <c r="L47" s="11">
        <v>2003</v>
      </c>
      <c r="M47" s="30">
        <v>2001</v>
      </c>
      <c r="N47" s="7"/>
      <c r="W47" s="1"/>
    </row>
    <row r="48" spans="1:14" ht="9.75" customHeight="1">
      <c r="A48" s="8"/>
      <c r="B48" s="31" t="s">
        <v>3</v>
      </c>
      <c r="C48" s="10" t="s">
        <v>21</v>
      </c>
      <c r="D48" s="10" t="s">
        <v>21</v>
      </c>
      <c r="E48" s="10" t="s">
        <v>21</v>
      </c>
      <c r="F48" s="10" t="s">
        <v>21</v>
      </c>
      <c r="G48" s="10">
        <v>1122</v>
      </c>
      <c r="H48" s="10">
        <v>1003</v>
      </c>
      <c r="I48" s="10">
        <f>658+358+129</f>
        <v>1145</v>
      </c>
      <c r="J48" s="10">
        <f>756+441+149</f>
        <v>1346</v>
      </c>
      <c r="K48" s="10">
        <f>785+378+134</f>
        <v>1297</v>
      </c>
      <c r="L48" s="10">
        <v>1858</v>
      </c>
      <c r="M48" s="10">
        <v>796</v>
      </c>
      <c r="N48" s="19"/>
    </row>
    <row r="49" spans="1:14" ht="9" customHeight="1">
      <c r="A49" s="8"/>
      <c r="B49" s="31" t="s">
        <v>4</v>
      </c>
      <c r="C49" s="10" t="s">
        <v>21</v>
      </c>
      <c r="D49" s="10" t="s">
        <v>21</v>
      </c>
      <c r="E49" s="10" t="s">
        <v>21</v>
      </c>
      <c r="F49" s="10" t="s">
        <v>21</v>
      </c>
      <c r="G49" s="10">
        <v>361</v>
      </c>
      <c r="H49" s="10">
        <v>375</v>
      </c>
      <c r="I49" s="10">
        <f>194+156</f>
        <v>350</v>
      </c>
      <c r="J49" s="10">
        <f>243+146</f>
        <v>389</v>
      </c>
      <c r="K49" s="10">
        <f>254+102+20</f>
        <v>376</v>
      </c>
      <c r="L49" s="10">
        <v>483</v>
      </c>
      <c r="M49" s="10">
        <v>86</v>
      </c>
      <c r="N49" s="19"/>
    </row>
    <row r="50" spans="1:23" ht="9" customHeight="1">
      <c r="A50" s="8"/>
      <c r="B50" s="31" t="s">
        <v>5</v>
      </c>
      <c r="C50" s="10">
        <v>36</v>
      </c>
      <c r="D50" s="10">
        <f>87-53</f>
        <v>34</v>
      </c>
      <c r="E50" s="10">
        <v>41</v>
      </c>
      <c r="F50" s="10">
        <f>152-103</f>
        <v>49</v>
      </c>
      <c r="G50" s="10">
        <v>44</v>
      </c>
      <c r="H50" s="10">
        <v>34</v>
      </c>
      <c r="I50" s="10">
        <v>43</v>
      </c>
      <c r="J50" s="10">
        <v>30</v>
      </c>
      <c r="K50" s="10">
        <v>18</v>
      </c>
      <c r="L50" s="10">
        <v>44</v>
      </c>
      <c r="M50" s="10">
        <v>14</v>
      </c>
      <c r="N50" s="19"/>
      <c r="W50" s="2"/>
    </row>
    <row r="51" spans="1:14" ht="9" customHeight="1">
      <c r="A51" s="8"/>
      <c r="B51" s="31" t="s">
        <v>11</v>
      </c>
      <c r="C51" s="10">
        <v>467</v>
      </c>
      <c r="D51" s="10">
        <f>536-125</f>
        <v>411</v>
      </c>
      <c r="E51" s="10">
        <f>595-142</f>
        <v>453</v>
      </c>
      <c r="F51" s="10">
        <f>573-151</f>
        <v>422</v>
      </c>
      <c r="G51" s="10">
        <v>447</v>
      </c>
      <c r="H51" s="10">
        <v>461</v>
      </c>
      <c r="I51" s="10">
        <f>203+145+87</f>
        <v>435</v>
      </c>
      <c r="J51" s="10">
        <f>166+151+85+9</f>
        <v>411</v>
      </c>
      <c r="K51" s="10">
        <f>166+144+80</f>
        <v>390</v>
      </c>
      <c r="L51" s="10">
        <v>476</v>
      </c>
      <c r="M51" s="10">
        <v>308</v>
      </c>
      <c r="N51" s="19"/>
    </row>
    <row r="52" spans="1:23" ht="9" customHeight="1">
      <c r="A52" s="8"/>
      <c r="B52" s="31" t="s">
        <v>7</v>
      </c>
      <c r="C52" s="10">
        <v>310</v>
      </c>
      <c r="D52" s="10">
        <f>384-94</f>
        <v>290</v>
      </c>
      <c r="E52" s="10">
        <v>271</v>
      </c>
      <c r="F52" s="10">
        <f>352-108</f>
        <v>244</v>
      </c>
      <c r="G52" s="10">
        <v>229</v>
      </c>
      <c r="H52" s="10">
        <v>224</v>
      </c>
      <c r="I52" s="10">
        <v>221</v>
      </c>
      <c r="J52" s="10">
        <f>94+66+49</f>
        <v>209</v>
      </c>
      <c r="K52" s="10">
        <v>173</v>
      </c>
      <c r="L52" s="10">
        <v>202</v>
      </c>
      <c r="M52" s="10">
        <v>94</v>
      </c>
      <c r="N52" s="19"/>
      <c r="W52" s="2"/>
    </row>
    <row r="53" spans="1:23" ht="9" customHeight="1">
      <c r="A53" s="8"/>
      <c r="B53" s="31" t="s">
        <v>20</v>
      </c>
      <c r="C53" s="10">
        <v>614</v>
      </c>
      <c r="D53" s="10">
        <f>1328-579-93</f>
        <v>656</v>
      </c>
      <c r="E53" s="10">
        <f>1324-740</f>
        <v>584</v>
      </c>
      <c r="F53" s="10">
        <f>1156-288-422</f>
        <v>446</v>
      </c>
      <c r="G53" s="10">
        <v>521</v>
      </c>
      <c r="H53" s="10">
        <v>473</v>
      </c>
      <c r="I53" s="10">
        <v>472</v>
      </c>
      <c r="J53" s="10">
        <v>0</v>
      </c>
      <c r="K53" s="10">
        <v>0</v>
      </c>
      <c r="L53" s="10">
        <v>0</v>
      </c>
      <c r="M53" s="10">
        <v>0</v>
      </c>
      <c r="N53" s="19"/>
      <c r="W53" s="2"/>
    </row>
    <row r="54" spans="1:23" ht="9" customHeight="1">
      <c r="A54" s="8"/>
      <c r="B54" s="31" t="s">
        <v>22</v>
      </c>
      <c r="C54" s="10">
        <v>1386</v>
      </c>
      <c r="D54" s="10">
        <f>2829-454-1055</f>
        <v>1320</v>
      </c>
      <c r="E54" s="10">
        <f>2822-421-996</f>
        <v>1405</v>
      </c>
      <c r="F54" s="10">
        <f>2695-661-886</f>
        <v>1148</v>
      </c>
      <c r="G54" s="10"/>
      <c r="H54" s="10"/>
      <c r="I54" s="10"/>
      <c r="J54" s="10"/>
      <c r="K54" s="10"/>
      <c r="L54" s="10"/>
      <c r="M54" s="10"/>
      <c r="N54" s="19"/>
      <c r="W54" s="2"/>
    </row>
    <row r="55" spans="1:23" ht="9" customHeight="1">
      <c r="A55" s="8"/>
      <c r="B55" s="31" t="s">
        <v>8</v>
      </c>
      <c r="C55" s="10">
        <v>427</v>
      </c>
      <c r="D55" s="10">
        <f>373</f>
        <v>373</v>
      </c>
      <c r="E55" s="10">
        <v>375</v>
      </c>
      <c r="F55" s="10">
        <v>403</v>
      </c>
      <c r="G55" s="10">
        <v>416</v>
      </c>
      <c r="H55" s="10">
        <v>359</v>
      </c>
      <c r="I55" s="10">
        <v>359</v>
      </c>
      <c r="J55" s="10">
        <v>352</v>
      </c>
      <c r="K55" s="10">
        <v>344</v>
      </c>
      <c r="L55" s="10">
        <v>315</v>
      </c>
      <c r="M55" s="10">
        <v>251</v>
      </c>
      <c r="N55" s="19"/>
      <c r="W55" s="2"/>
    </row>
    <row r="56" spans="1:23" ht="9" customHeight="1">
      <c r="A56" s="8"/>
      <c r="B56" s="31" t="s">
        <v>19</v>
      </c>
      <c r="C56" s="10">
        <v>582</v>
      </c>
      <c r="D56" s="10">
        <f>641-129</f>
        <v>512</v>
      </c>
      <c r="E56" s="10">
        <f>616-153</f>
        <v>463</v>
      </c>
      <c r="F56" s="10">
        <f>589-211</f>
        <v>378</v>
      </c>
      <c r="G56" s="10">
        <v>393</v>
      </c>
      <c r="H56" s="10">
        <v>420</v>
      </c>
      <c r="I56" s="10">
        <v>422</v>
      </c>
      <c r="J56" s="10">
        <f>243+147+94+12</f>
        <v>496</v>
      </c>
      <c r="K56" s="10">
        <f>262+141+105</f>
        <v>508</v>
      </c>
      <c r="L56" s="10">
        <v>666</v>
      </c>
      <c r="M56" s="10">
        <v>278</v>
      </c>
      <c r="N56" s="19"/>
      <c r="W56" s="2"/>
    </row>
    <row r="57" spans="1:23" ht="9.75" customHeight="1">
      <c r="A57" s="8"/>
      <c r="B57" s="9" t="s">
        <v>9</v>
      </c>
      <c r="C57" s="11">
        <f aca="true" t="shared" si="14" ref="C57:M57">SUM(C48:C56)</f>
        <v>3822</v>
      </c>
      <c r="D57" s="11">
        <f t="shared" si="14"/>
        <v>3596</v>
      </c>
      <c r="E57" s="11">
        <f t="shared" si="14"/>
        <v>3592</v>
      </c>
      <c r="F57" s="11">
        <f t="shared" si="14"/>
        <v>3090</v>
      </c>
      <c r="G57" s="11">
        <f t="shared" si="14"/>
        <v>3533</v>
      </c>
      <c r="H57" s="11">
        <f t="shared" si="14"/>
        <v>3349</v>
      </c>
      <c r="I57" s="11">
        <f t="shared" si="14"/>
        <v>3447</v>
      </c>
      <c r="J57" s="11">
        <f t="shared" si="14"/>
        <v>3233</v>
      </c>
      <c r="K57" s="11">
        <f t="shared" si="14"/>
        <v>3106</v>
      </c>
      <c r="L57" s="11">
        <f t="shared" si="14"/>
        <v>4044</v>
      </c>
      <c r="M57" s="11">
        <f t="shared" si="14"/>
        <v>1827</v>
      </c>
      <c r="N57" s="7"/>
      <c r="W57" s="2"/>
    </row>
    <row r="58" spans="1:14" ht="6.75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32"/>
      <c r="N58" s="7"/>
    </row>
    <row r="59" spans="1:14" ht="13.5" customHeight="1">
      <c r="A59" s="27" t="s">
        <v>13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9"/>
    </row>
    <row r="60" spans="1:14" ht="3.75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2"/>
      <c r="N60" s="7"/>
    </row>
    <row r="61" spans="1:23" ht="9.75" customHeight="1">
      <c r="A61" s="8"/>
      <c r="B61" s="9" t="s">
        <v>2</v>
      </c>
      <c r="C61" s="11">
        <f>C5</f>
        <v>2012</v>
      </c>
      <c r="D61" s="11">
        <f>D5</f>
        <v>2011</v>
      </c>
      <c r="E61" s="11">
        <f aca="true" t="shared" si="15" ref="E61:J61">E5</f>
        <v>2010</v>
      </c>
      <c r="F61" s="11">
        <f t="shared" si="15"/>
        <v>2009</v>
      </c>
      <c r="G61" s="11">
        <f t="shared" si="15"/>
        <v>2008</v>
      </c>
      <c r="H61" s="11">
        <f t="shared" si="15"/>
        <v>2007</v>
      </c>
      <c r="I61" s="11">
        <f t="shared" si="15"/>
        <v>2006</v>
      </c>
      <c r="J61" s="11">
        <f t="shared" si="15"/>
        <v>2005</v>
      </c>
      <c r="K61" s="11">
        <v>2004</v>
      </c>
      <c r="L61" s="11">
        <v>2003</v>
      </c>
      <c r="M61" s="30">
        <v>2001</v>
      </c>
      <c r="N61" s="7"/>
      <c r="W61" s="1"/>
    </row>
    <row r="62" spans="1:23" ht="9.75" customHeight="1">
      <c r="A62" s="8"/>
      <c r="B62" s="31" t="s">
        <v>3</v>
      </c>
      <c r="C62" s="40" t="s">
        <v>21</v>
      </c>
      <c r="D62" s="40" t="s">
        <v>21</v>
      </c>
      <c r="E62" s="40" t="s">
        <v>21</v>
      </c>
      <c r="F62" s="40" t="s">
        <v>21</v>
      </c>
      <c r="G62" s="40">
        <f aca="true" t="shared" si="16" ref="G62:L62">G48/G6</f>
        <v>0.4776500638569604</v>
      </c>
      <c r="H62" s="40">
        <f t="shared" si="16"/>
        <v>0.4776190476190476</v>
      </c>
      <c r="I62" s="40">
        <f t="shared" si="16"/>
        <v>0.542654028436019</v>
      </c>
      <c r="J62" s="40">
        <f t="shared" si="16"/>
        <v>0.45969945355191255</v>
      </c>
      <c r="K62" s="40">
        <f t="shared" si="16"/>
        <v>0.42762940982525555</v>
      </c>
      <c r="L62" s="40">
        <f t="shared" si="16"/>
        <v>0.4357410881801126</v>
      </c>
      <c r="M62" s="40">
        <f>M48/M6</f>
        <v>0.2964618249534451</v>
      </c>
      <c r="N62" s="19"/>
      <c r="P62" s="20"/>
      <c r="Q62" s="21"/>
      <c r="R62" s="21"/>
      <c r="S62" s="21"/>
      <c r="T62" s="21"/>
      <c r="U62" s="21"/>
      <c r="V62" s="21"/>
      <c r="W62" s="21"/>
    </row>
    <row r="63" spans="1:23" ht="9" customHeight="1">
      <c r="A63" s="8"/>
      <c r="B63" s="31" t="s">
        <v>4</v>
      </c>
      <c r="C63" s="40" t="s">
        <v>21</v>
      </c>
      <c r="D63" s="40" t="s">
        <v>21</v>
      </c>
      <c r="E63" s="40" t="s">
        <v>21</v>
      </c>
      <c r="F63" s="40" t="s">
        <v>21</v>
      </c>
      <c r="G63" s="40">
        <f aca="true" t="shared" si="17" ref="G63:L63">G49/G7</f>
        <v>0.4839142091152815</v>
      </c>
      <c r="H63" s="40">
        <f t="shared" si="17"/>
        <v>0.4934210526315789</v>
      </c>
      <c r="I63" s="40">
        <f t="shared" si="17"/>
        <v>0.6422018348623854</v>
      </c>
      <c r="J63" s="40">
        <f t="shared" si="17"/>
        <v>0.4784747847478475</v>
      </c>
      <c r="K63" s="40">
        <f t="shared" si="17"/>
        <v>0.3418181818181818</v>
      </c>
      <c r="L63" s="40">
        <f t="shared" si="17"/>
        <v>0.28784266984505363</v>
      </c>
      <c r="M63" s="40">
        <f>M49/M7</f>
        <v>0.14502529510961215</v>
      </c>
      <c r="N63" s="19"/>
      <c r="P63" s="20"/>
      <c r="Q63" s="21"/>
      <c r="R63" s="21"/>
      <c r="S63" s="21"/>
      <c r="T63" s="21"/>
      <c r="U63" s="21"/>
      <c r="V63" s="21"/>
      <c r="W63" s="21"/>
    </row>
    <row r="64" spans="1:23" ht="9" customHeight="1">
      <c r="A64" s="8"/>
      <c r="B64" s="31" t="s">
        <v>5</v>
      </c>
      <c r="C64" s="40">
        <f aca="true" t="shared" si="18" ref="C64:D71">C50/C8</f>
        <v>0.4186046511627907</v>
      </c>
      <c r="D64" s="40">
        <f t="shared" si="18"/>
        <v>0.3655913978494624</v>
      </c>
      <c r="E64" s="40">
        <f aca="true" t="shared" si="19" ref="E64:L64">E50/E8</f>
        <v>0.38317757009345793</v>
      </c>
      <c r="F64" s="40">
        <f t="shared" si="19"/>
        <v>0.31210191082802546</v>
      </c>
      <c r="G64" s="40">
        <f t="shared" si="19"/>
        <v>0.26666666666666666</v>
      </c>
      <c r="H64" s="40">
        <f t="shared" si="19"/>
        <v>0.2111801242236025</v>
      </c>
      <c r="I64" s="40">
        <f t="shared" si="19"/>
        <v>0.25</v>
      </c>
      <c r="J64" s="40">
        <f t="shared" si="19"/>
        <v>0.14925373134328357</v>
      </c>
      <c r="K64" s="40">
        <f t="shared" si="19"/>
        <v>0.26865671641791045</v>
      </c>
      <c r="L64" s="40">
        <f t="shared" si="19"/>
        <v>0.34375</v>
      </c>
      <c r="M64" s="40">
        <f>M50/M8</f>
        <v>0.30434782608695654</v>
      </c>
      <c r="N64" s="19"/>
      <c r="P64" s="20"/>
      <c r="Q64" s="21"/>
      <c r="R64" s="21"/>
      <c r="S64" s="21"/>
      <c r="T64" s="21"/>
      <c r="U64" s="21"/>
      <c r="V64" s="21"/>
      <c r="W64" s="21"/>
    </row>
    <row r="65" spans="1:23" ht="9" customHeight="1">
      <c r="A65" s="8"/>
      <c r="B65" s="31" t="s">
        <v>6</v>
      </c>
      <c r="C65" s="40">
        <f t="shared" si="18"/>
        <v>0.7848739495798319</v>
      </c>
      <c r="D65" s="40">
        <f t="shared" si="18"/>
        <v>0.7639405204460966</v>
      </c>
      <c r="E65" s="40">
        <f aca="true" t="shared" si="20" ref="E65:L65">E51/E9</f>
        <v>0.761344537815126</v>
      </c>
      <c r="F65" s="40">
        <f t="shared" si="20"/>
        <v>0.7364746945898778</v>
      </c>
      <c r="G65" s="40">
        <f t="shared" si="20"/>
        <v>0.7654109589041096</v>
      </c>
      <c r="H65" s="40">
        <f t="shared" si="20"/>
        <v>0.7853492333901193</v>
      </c>
      <c r="I65" s="40">
        <f t="shared" si="20"/>
        <v>0.7996323529411765</v>
      </c>
      <c r="J65" s="40">
        <f t="shared" si="20"/>
        <v>0.7965116279069767</v>
      </c>
      <c r="K65" s="40">
        <f t="shared" si="20"/>
        <v>0.7116788321167883</v>
      </c>
      <c r="L65" s="40">
        <f t="shared" si="20"/>
        <v>0.7414330218068536</v>
      </c>
      <c r="M65" s="40">
        <f>M51/M9</f>
        <v>0.6936936936936937</v>
      </c>
      <c r="N65" s="19"/>
      <c r="P65" s="20"/>
      <c r="Q65" s="21"/>
      <c r="R65" s="21"/>
      <c r="S65" s="21"/>
      <c r="T65" s="21"/>
      <c r="U65" s="21"/>
      <c r="V65" s="21"/>
      <c r="W65" s="21"/>
    </row>
    <row r="66" spans="1:23" ht="9" customHeight="1">
      <c r="A66" s="8"/>
      <c r="B66" s="31" t="s">
        <v>7</v>
      </c>
      <c r="C66" s="40">
        <f t="shared" si="18"/>
        <v>0.7616707616707616</v>
      </c>
      <c r="D66" s="40">
        <f t="shared" si="18"/>
        <v>0.7552083333333334</v>
      </c>
      <c r="E66" s="40">
        <f aca="true" t="shared" si="21" ref="E66:L66">E52/E10</f>
        <v>0.7304582210242587</v>
      </c>
      <c r="F66" s="40">
        <f t="shared" si="21"/>
        <v>0.6892655367231638</v>
      </c>
      <c r="G66" s="40">
        <f t="shared" si="21"/>
        <v>0.6291208791208791</v>
      </c>
      <c r="H66" s="40">
        <f t="shared" si="21"/>
        <v>0.6204986149584487</v>
      </c>
      <c r="I66" s="40">
        <f t="shared" si="21"/>
        <v>0.58311345646438</v>
      </c>
      <c r="J66" s="40">
        <f t="shared" si="21"/>
        <v>0.5603217158176944</v>
      </c>
      <c r="K66" s="40">
        <f t="shared" si="21"/>
        <v>0.5118343195266272</v>
      </c>
      <c r="L66" s="40">
        <f t="shared" si="21"/>
        <v>0.38549618320610685</v>
      </c>
      <c r="M66" s="40">
        <f>M52/M10</f>
        <v>0.3715415019762846</v>
      </c>
      <c r="N66" s="19"/>
      <c r="P66" s="20"/>
      <c r="Q66" s="21"/>
      <c r="R66" s="21"/>
      <c r="S66" s="21"/>
      <c r="T66" s="21"/>
      <c r="U66" s="21"/>
      <c r="V66" s="21"/>
      <c r="W66" s="21"/>
    </row>
    <row r="67" spans="1:23" ht="9" customHeight="1">
      <c r="A67" s="8"/>
      <c r="B67" s="31" t="s">
        <v>20</v>
      </c>
      <c r="C67" s="40">
        <f t="shared" si="18"/>
        <v>0.48807631160572335</v>
      </c>
      <c r="D67" s="40">
        <f t="shared" si="18"/>
        <v>0.492862509391435</v>
      </c>
      <c r="E67" s="40">
        <f>E53/E11</f>
        <v>0.4397590361445783</v>
      </c>
      <c r="F67" s="40">
        <f>F53/F11</f>
        <v>0.37860780984719866</v>
      </c>
      <c r="G67" s="40">
        <f>G53/G11</f>
        <v>0.43164871582435793</v>
      </c>
      <c r="H67" s="40">
        <f>H53/H11</f>
        <v>0.43354720439963335</v>
      </c>
      <c r="I67" s="40">
        <f>I53/I11</f>
        <v>0.458252427184466</v>
      </c>
      <c r="J67" s="40">
        <v>0</v>
      </c>
      <c r="K67" s="40">
        <v>0</v>
      </c>
      <c r="L67" s="40">
        <v>0</v>
      </c>
      <c r="M67" s="40">
        <v>0</v>
      </c>
      <c r="N67" s="19"/>
      <c r="P67" s="20"/>
      <c r="Q67" s="21"/>
      <c r="R67" s="21"/>
      <c r="S67" s="21"/>
      <c r="T67" s="21"/>
      <c r="U67" s="21"/>
      <c r="V67" s="21"/>
      <c r="W67" s="21"/>
    </row>
    <row r="68" spans="1:23" ht="9" customHeight="1">
      <c r="A68" s="8"/>
      <c r="B68" s="31" t="s">
        <v>22</v>
      </c>
      <c r="C68" s="40">
        <f t="shared" si="18"/>
        <v>0.4517601043024772</v>
      </c>
      <c r="D68" s="40">
        <f t="shared" si="18"/>
        <v>0.44534412955465585</v>
      </c>
      <c r="E68" s="40">
        <f>E54/E12</f>
        <v>0.48381542699724517</v>
      </c>
      <c r="F68" s="40">
        <f>F54/F12</f>
        <v>0.4147398843930636</v>
      </c>
      <c r="G68" s="40"/>
      <c r="H68" s="40"/>
      <c r="I68" s="40"/>
      <c r="J68" s="40"/>
      <c r="K68" s="40"/>
      <c r="L68" s="40"/>
      <c r="M68" s="40"/>
      <c r="N68" s="19"/>
      <c r="P68" s="20"/>
      <c r="Q68" s="21"/>
      <c r="R68" s="21"/>
      <c r="S68" s="21"/>
      <c r="T68" s="21"/>
      <c r="U68" s="21"/>
      <c r="V68" s="21"/>
      <c r="W68" s="21"/>
    </row>
    <row r="69" spans="1:23" ht="9" customHeight="1">
      <c r="A69" s="8"/>
      <c r="B69" s="31" t="s">
        <v>8</v>
      </c>
      <c r="C69" s="40">
        <f t="shared" si="18"/>
        <v>1.0023474178403755</v>
      </c>
      <c r="D69" s="40">
        <f t="shared" si="18"/>
        <v>1</v>
      </c>
      <c r="E69" s="40">
        <f aca="true" t="shared" si="22" ref="E69:L69">E55/E13</f>
        <v>1</v>
      </c>
      <c r="F69" s="40">
        <f t="shared" si="22"/>
        <v>1</v>
      </c>
      <c r="G69" s="40">
        <f t="shared" si="22"/>
        <v>1</v>
      </c>
      <c r="H69" s="40">
        <f t="shared" si="22"/>
        <v>1</v>
      </c>
      <c r="I69" s="40">
        <f t="shared" si="22"/>
        <v>1</v>
      </c>
      <c r="J69" s="40">
        <f t="shared" si="22"/>
        <v>1</v>
      </c>
      <c r="K69" s="40">
        <f t="shared" si="22"/>
        <v>0.9971014492753624</v>
      </c>
      <c r="L69" s="40">
        <f t="shared" si="22"/>
        <v>0.9936908517350158</v>
      </c>
      <c r="M69" s="40">
        <f>M55/M13</f>
        <v>0.9920948616600791</v>
      </c>
      <c r="N69" s="19"/>
      <c r="P69" s="20"/>
      <c r="Q69" s="21"/>
      <c r="R69" s="21"/>
      <c r="S69" s="21"/>
      <c r="T69" s="21"/>
      <c r="U69" s="21"/>
      <c r="V69" s="21"/>
      <c r="W69" s="21"/>
    </row>
    <row r="70" spans="1:23" ht="9" customHeight="1">
      <c r="A70" s="8"/>
      <c r="B70" s="31" t="s">
        <v>19</v>
      </c>
      <c r="C70" s="40">
        <f t="shared" si="18"/>
        <v>0.7854251012145749</v>
      </c>
      <c r="D70" s="40">
        <f t="shared" si="18"/>
        <v>0.7962674961119751</v>
      </c>
      <c r="E70" s="40">
        <f aca="true" t="shared" si="23" ref="E70:L70">E56/E14</f>
        <v>0.7504051863857374</v>
      </c>
      <c r="F70" s="40">
        <f t="shared" si="23"/>
        <v>0.6395939086294417</v>
      </c>
      <c r="G70" s="40">
        <f t="shared" si="23"/>
        <v>0.6277955271565495</v>
      </c>
      <c r="H70" s="40">
        <f t="shared" si="23"/>
        <v>0.7304347826086957</v>
      </c>
      <c r="I70" s="40">
        <f t="shared" si="23"/>
        <v>0.6963696369636964</v>
      </c>
      <c r="J70" s="40">
        <f t="shared" si="23"/>
        <v>0.5668571428571428</v>
      </c>
      <c r="K70" s="40">
        <f t="shared" si="23"/>
        <v>0.6062052505966588</v>
      </c>
      <c r="L70" s="40">
        <f t="shared" si="23"/>
        <v>0.5485996705107083</v>
      </c>
      <c r="M70" s="40">
        <f>M56/M14</f>
        <v>0.5840336134453782</v>
      </c>
      <c r="N70" s="19"/>
      <c r="P70" s="20"/>
      <c r="Q70" s="21"/>
      <c r="R70" s="21"/>
      <c r="S70" s="21"/>
      <c r="T70" s="21"/>
      <c r="U70" s="21"/>
      <c r="V70" s="21"/>
      <c r="W70" s="21"/>
    </row>
    <row r="71" spans="1:23" ht="9.75" customHeight="1">
      <c r="A71" s="8"/>
      <c r="B71" s="9" t="s">
        <v>9</v>
      </c>
      <c r="C71" s="41">
        <f t="shared" si="18"/>
        <v>0.5807628020057742</v>
      </c>
      <c r="D71" s="41">
        <f t="shared" si="18"/>
        <v>0.5684476762567183</v>
      </c>
      <c r="E71" s="41">
        <f aca="true" t="shared" si="24" ref="E71:L71">E57/E15</f>
        <v>0.5704303636652374</v>
      </c>
      <c r="F71" s="41">
        <f t="shared" si="24"/>
        <v>0.5129482071713147</v>
      </c>
      <c r="G71" s="41">
        <f t="shared" si="24"/>
        <v>0.5471581229673222</v>
      </c>
      <c r="H71" s="41">
        <f t="shared" si="24"/>
        <v>0.5587253920587254</v>
      </c>
      <c r="I71" s="41">
        <f t="shared" si="24"/>
        <v>0.6</v>
      </c>
      <c r="J71" s="41">
        <f t="shared" si="24"/>
        <v>0.5336744800264114</v>
      </c>
      <c r="K71" s="41">
        <f t="shared" si="24"/>
        <v>0.4954538203860265</v>
      </c>
      <c r="L71" s="41">
        <f t="shared" si="24"/>
        <v>0.46127523668301584</v>
      </c>
      <c r="M71" s="41">
        <f>M57/M15</f>
        <v>0.38463157894736844</v>
      </c>
      <c r="N71" s="7"/>
      <c r="W71" s="3"/>
    </row>
    <row r="72" spans="1:23" ht="6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2"/>
      <c r="N72" s="7"/>
      <c r="W72" s="3"/>
    </row>
    <row r="73" spans="1:23" s="23" customFormat="1" ht="13.5" customHeight="1">
      <c r="A73" s="27" t="s">
        <v>15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9"/>
      <c r="W73" s="24"/>
    </row>
    <row r="74" spans="1:23" ht="3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32"/>
      <c r="N74" s="7"/>
      <c r="W74" s="3"/>
    </row>
    <row r="75" spans="1:23" ht="9.75" customHeight="1">
      <c r="A75" s="8"/>
      <c r="B75" s="9" t="s">
        <v>2</v>
      </c>
      <c r="C75" s="11">
        <f>C5</f>
        <v>2012</v>
      </c>
      <c r="D75" s="11">
        <f>D5</f>
        <v>2011</v>
      </c>
      <c r="E75" s="11">
        <f aca="true" t="shared" si="25" ref="E75:J75">E5</f>
        <v>2010</v>
      </c>
      <c r="F75" s="11">
        <f t="shared" si="25"/>
        <v>2009</v>
      </c>
      <c r="G75" s="11">
        <f t="shared" si="25"/>
        <v>2008</v>
      </c>
      <c r="H75" s="11">
        <f t="shared" si="25"/>
        <v>2007</v>
      </c>
      <c r="I75" s="11">
        <f t="shared" si="25"/>
        <v>2006</v>
      </c>
      <c r="J75" s="11">
        <f t="shared" si="25"/>
        <v>2005</v>
      </c>
      <c r="K75" s="11">
        <v>2004</v>
      </c>
      <c r="L75" s="11">
        <v>2003</v>
      </c>
      <c r="M75" s="30">
        <v>2001</v>
      </c>
      <c r="N75" s="7"/>
      <c r="W75" s="3"/>
    </row>
    <row r="76" spans="1:23" ht="9.75" customHeight="1">
      <c r="A76" s="8"/>
      <c r="B76" s="31" t="s">
        <v>3</v>
      </c>
      <c r="C76" s="42" t="s">
        <v>21</v>
      </c>
      <c r="D76" s="42" t="s">
        <v>21</v>
      </c>
      <c r="E76" s="42" t="s">
        <v>21</v>
      </c>
      <c r="F76" s="42" t="s">
        <v>21</v>
      </c>
      <c r="G76" s="42">
        <v>0.802</v>
      </c>
      <c r="H76" s="42">
        <v>0.801</v>
      </c>
      <c r="I76" s="42">
        <v>0.8101</v>
      </c>
      <c r="J76" s="42">
        <v>0.8013</v>
      </c>
      <c r="K76" s="42">
        <v>0.7943</v>
      </c>
      <c r="L76" s="42">
        <v>0.7955</v>
      </c>
      <c r="M76" s="42">
        <v>0.7733</v>
      </c>
      <c r="N76" s="7"/>
      <c r="W76" s="3"/>
    </row>
    <row r="77" spans="1:23" ht="9" customHeight="1">
      <c r="A77" s="8"/>
      <c r="B77" s="31" t="s">
        <v>4</v>
      </c>
      <c r="C77" s="42" t="s">
        <v>21</v>
      </c>
      <c r="D77" s="42" t="s">
        <v>21</v>
      </c>
      <c r="E77" s="42" t="s">
        <v>21</v>
      </c>
      <c r="F77" s="42" t="s">
        <v>21</v>
      </c>
      <c r="G77" s="42">
        <v>0.801</v>
      </c>
      <c r="H77" s="42">
        <v>0.803</v>
      </c>
      <c r="I77" s="42">
        <v>0.8188</v>
      </c>
      <c r="J77" s="42">
        <v>0.7999</v>
      </c>
      <c r="K77" s="42">
        <v>0.782</v>
      </c>
      <c r="L77" s="42">
        <v>0.7705</v>
      </c>
      <c r="M77" s="42">
        <v>0.7421</v>
      </c>
      <c r="N77" s="7"/>
      <c r="W77" s="3"/>
    </row>
    <row r="78" spans="1:23" ht="9" customHeight="1">
      <c r="A78" s="8"/>
      <c r="B78" s="31" t="s">
        <v>5</v>
      </c>
      <c r="C78" s="42">
        <v>0.741</v>
      </c>
      <c r="D78" s="42">
        <v>0.797</v>
      </c>
      <c r="E78" s="42">
        <v>0.7906</v>
      </c>
      <c r="F78" s="42">
        <v>0.776</v>
      </c>
      <c r="G78" s="42">
        <v>0.772</v>
      </c>
      <c r="H78" s="42">
        <v>0.769</v>
      </c>
      <c r="I78" s="42">
        <v>0.7732</v>
      </c>
      <c r="J78" s="42">
        <v>0.7641</v>
      </c>
      <c r="K78" s="42">
        <v>0.7764</v>
      </c>
      <c r="L78" s="42">
        <v>0.7861</v>
      </c>
      <c r="M78" s="42">
        <v>0.778</v>
      </c>
      <c r="N78" s="7"/>
      <c r="W78" s="3"/>
    </row>
    <row r="79" spans="1:23" ht="9" customHeight="1">
      <c r="A79" s="8"/>
      <c r="B79" s="31" t="s">
        <v>6</v>
      </c>
      <c r="C79" s="42">
        <v>0.772</v>
      </c>
      <c r="D79" s="42">
        <v>0.843</v>
      </c>
      <c r="E79" s="42">
        <v>0.8405</v>
      </c>
      <c r="F79" s="42">
        <v>0.837</v>
      </c>
      <c r="G79" s="42">
        <v>0.84</v>
      </c>
      <c r="H79" s="42">
        <v>0.844</v>
      </c>
      <c r="I79" s="42">
        <v>0.8405</v>
      </c>
      <c r="J79" s="42">
        <v>0.8433</v>
      </c>
      <c r="K79" s="42">
        <v>0.8346</v>
      </c>
      <c r="L79" s="42">
        <v>0.836</v>
      </c>
      <c r="M79" s="42">
        <v>0.8245</v>
      </c>
      <c r="N79" s="7"/>
      <c r="W79" s="3"/>
    </row>
    <row r="80" spans="1:23" ht="9" customHeight="1">
      <c r="A80" s="8"/>
      <c r="B80" s="31" t="s">
        <v>7</v>
      </c>
      <c r="C80" s="42">
        <v>0.783</v>
      </c>
      <c r="D80" s="42">
        <v>0.842</v>
      </c>
      <c r="E80" s="42">
        <v>0.8418</v>
      </c>
      <c r="F80" s="42">
        <v>0.833</v>
      </c>
      <c r="G80" s="42">
        <v>0.824</v>
      </c>
      <c r="H80" s="42">
        <v>0.825</v>
      </c>
      <c r="I80" s="42">
        <v>0.8155</v>
      </c>
      <c r="J80" s="42">
        <v>0.8213</v>
      </c>
      <c r="K80" s="42">
        <v>0.8051</v>
      </c>
      <c r="L80" s="42">
        <v>0.7901</v>
      </c>
      <c r="M80" s="42">
        <v>0.7767</v>
      </c>
      <c r="N80" s="7"/>
      <c r="W80" s="3"/>
    </row>
    <row r="81" spans="1:23" ht="9" customHeight="1">
      <c r="A81" s="8"/>
      <c r="B81" s="31" t="s">
        <v>20</v>
      </c>
      <c r="C81" s="42">
        <v>0.756</v>
      </c>
      <c r="D81" s="42">
        <v>0.805</v>
      </c>
      <c r="E81" s="42">
        <v>0.7968</v>
      </c>
      <c r="F81" s="42">
        <v>0.788</v>
      </c>
      <c r="G81" s="42">
        <v>0.795</v>
      </c>
      <c r="H81" s="42">
        <v>0.797</v>
      </c>
      <c r="I81" s="42">
        <v>0.7994</v>
      </c>
      <c r="J81" s="42">
        <v>0</v>
      </c>
      <c r="K81" s="42">
        <v>0</v>
      </c>
      <c r="L81" s="42">
        <v>0</v>
      </c>
      <c r="M81" s="42">
        <v>0</v>
      </c>
      <c r="N81" s="7"/>
      <c r="W81" s="3"/>
    </row>
    <row r="82" spans="1:23" ht="9" customHeight="1">
      <c r="A82" s="8"/>
      <c r="B82" s="31" t="s">
        <v>22</v>
      </c>
      <c r="C82" s="42">
        <v>0.733</v>
      </c>
      <c r="D82" s="42">
        <v>0.799</v>
      </c>
      <c r="E82" s="42">
        <v>0.8029</v>
      </c>
      <c r="F82" s="42">
        <v>0.793</v>
      </c>
      <c r="G82" s="42"/>
      <c r="H82" s="42"/>
      <c r="I82" s="42"/>
      <c r="J82" s="42"/>
      <c r="K82" s="42"/>
      <c r="L82" s="42"/>
      <c r="M82" s="42"/>
      <c r="N82" s="7"/>
      <c r="W82" s="3"/>
    </row>
    <row r="83" spans="1:23" ht="9" customHeight="1">
      <c r="A83" s="8"/>
      <c r="B83" s="31" t="s">
        <v>8</v>
      </c>
      <c r="C83" s="42">
        <v>0.915</v>
      </c>
      <c r="D83" s="42">
        <v>0.926</v>
      </c>
      <c r="E83" s="42">
        <v>0.927</v>
      </c>
      <c r="F83" s="42">
        <v>0.923</v>
      </c>
      <c r="G83" s="42">
        <v>0.921</v>
      </c>
      <c r="H83" s="42">
        <v>0.92</v>
      </c>
      <c r="I83" s="42">
        <v>0.9191</v>
      </c>
      <c r="J83" s="42">
        <v>0.9193</v>
      </c>
      <c r="K83" s="42">
        <v>0.9105</v>
      </c>
      <c r="L83" s="42">
        <v>0.9205</v>
      </c>
      <c r="M83" s="42">
        <v>0.8969</v>
      </c>
      <c r="N83" s="7"/>
      <c r="W83" s="3"/>
    </row>
    <row r="84" spans="1:23" ht="9" customHeight="1">
      <c r="A84" s="8"/>
      <c r="B84" s="31" t="s">
        <v>19</v>
      </c>
      <c r="C84" s="42">
        <v>0.801</v>
      </c>
      <c r="D84" s="42">
        <v>0.844</v>
      </c>
      <c r="E84" s="42">
        <v>0.8348</v>
      </c>
      <c r="F84" s="42">
        <v>0.826</v>
      </c>
      <c r="G84" s="42">
        <v>0.822</v>
      </c>
      <c r="H84" s="42">
        <v>0.838</v>
      </c>
      <c r="I84" s="42">
        <v>0.8301</v>
      </c>
      <c r="J84" s="42">
        <v>0.8173</v>
      </c>
      <c r="K84" s="42">
        <v>0.8203</v>
      </c>
      <c r="L84" s="42">
        <v>0.8133</v>
      </c>
      <c r="M84" s="42">
        <v>0.8218</v>
      </c>
      <c r="N84" s="7"/>
      <c r="W84" s="3"/>
    </row>
    <row r="85" spans="1:23" ht="9" customHeight="1">
      <c r="A85" s="8"/>
      <c r="B85" s="9" t="s">
        <v>9</v>
      </c>
      <c r="C85" s="41">
        <v>0.759</v>
      </c>
      <c r="D85" s="41">
        <v>0.819</v>
      </c>
      <c r="E85" s="41">
        <v>0.818</v>
      </c>
      <c r="F85" s="41">
        <v>0.81</v>
      </c>
      <c r="G85" s="41">
        <v>0.814</v>
      </c>
      <c r="H85" s="41">
        <v>0.816</v>
      </c>
      <c r="I85" s="41">
        <f>82%</f>
        <v>0.82</v>
      </c>
      <c r="J85" s="41">
        <f>81.4%</f>
        <v>0.8140000000000001</v>
      </c>
      <c r="K85" s="41">
        <f>80.6%</f>
        <v>0.8059999999999999</v>
      </c>
      <c r="L85" s="41">
        <f>80.2%</f>
        <v>0.802</v>
      </c>
      <c r="M85" s="41">
        <f>78.6%</f>
        <v>0.7859999999999999</v>
      </c>
      <c r="N85" s="7"/>
      <c r="W85" s="3"/>
    </row>
    <row r="86" spans="1:23" ht="9" customHeight="1">
      <c r="A86" s="8"/>
      <c r="B86" s="31"/>
      <c r="C86" s="31"/>
      <c r="D86" s="31"/>
      <c r="E86" s="31"/>
      <c r="F86" s="31"/>
      <c r="G86" s="31"/>
      <c r="H86" s="31"/>
      <c r="I86" s="31"/>
      <c r="J86" s="36"/>
      <c r="K86" s="36"/>
      <c r="L86" s="36"/>
      <c r="M86" s="36"/>
      <c r="N86" s="7"/>
      <c r="W86" s="3"/>
    </row>
    <row r="87" spans="1:23" ht="9" customHeight="1">
      <c r="A87" s="8"/>
      <c r="B87" s="31" t="s">
        <v>18</v>
      </c>
      <c r="C87" s="31"/>
      <c r="D87" s="31"/>
      <c r="E87" s="31"/>
      <c r="F87" s="31"/>
      <c r="G87" s="31"/>
      <c r="H87" s="31"/>
      <c r="I87" s="31"/>
      <c r="J87" s="36"/>
      <c r="K87" s="36"/>
      <c r="L87" s="36"/>
      <c r="M87" s="36"/>
      <c r="N87" s="7"/>
      <c r="W87" s="3"/>
    </row>
    <row r="88" spans="1:23" ht="6" customHeight="1">
      <c r="A88" s="12"/>
      <c r="B88" s="15"/>
      <c r="C88" s="15"/>
      <c r="D88" s="15"/>
      <c r="E88" s="15"/>
      <c r="F88" s="15"/>
      <c r="G88" s="15"/>
      <c r="H88" s="15"/>
      <c r="I88" s="17"/>
      <c r="J88" s="15"/>
      <c r="K88" s="15"/>
      <c r="L88" s="15"/>
      <c r="M88" s="15"/>
      <c r="N88" s="13"/>
      <c r="W88" s="3"/>
    </row>
    <row r="89" spans="1:14" ht="19.5" customHeight="1">
      <c r="A89" s="26"/>
      <c r="B89" s="14"/>
      <c r="C89" s="14"/>
      <c r="D89" s="14"/>
      <c r="E89" s="14"/>
      <c r="F89" s="14"/>
      <c r="G89" s="14"/>
      <c r="H89" s="5"/>
      <c r="I89" s="5"/>
      <c r="J89" s="5"/>
      <c r="K89" s="5"/>
      <c r="L89" s="5"/>
      <c r="M89" s="5"/>
      <c r="N89" s="44" t="s">
        <v>23</v>
      </c>
    </row>
    <row r="90" ht="12">
      <c r="I90" s="18"/>
    </row>
    <row r="91" ht="12">
      <c r="I91" s="18"/>
    </row>
    <row r="92" ht="12">
      <c r="I92" s="18"/>
    </row>
    <row r="93" ht="12">
      <c r="I93" s="18"/>
    </row>
    <row r="94" ht="12">
      <c r="I94" s="18"/>
    </row>
    <row r="95" ht="12">
      <c r="I95" s="18"/>
    </row>
    <row r="96" ht="12">
      <c r="I96" s="18"/>
    </row>
    <row r="97" ht="12">
      <c r="I97" s="18"/>
    </row>
    <row r="98" ht="12">
      <c r="I98" s="18"/>
    </row>
    <row r="99" ht="12">
      <c r="I99" s="18"/>
    </row>
    <row r="100" ht="12">
      <c r="I100" s="18"/>
    </row>
    <row r="101" ht="12">
      <c r="I101" s="18"/>
    </row>
    <row r="102" ht="12">
      <c r="I102" s="18"/>
    </row>
    <row r="103" ht="12">
      <c r="I103" s="18"/>
    </row>
    <row r="104" ht="12">
      <c r="I104" s="18"/>
    </row>
    <row r="105" ht="12">
      <c r="I105" s="18"/>
    </row>
    <row r="106" ht="12">
      <c r="I106" s="18"/>
    </row>
    <row r="107" ht="12">
      <c r="I107" s="18"/>
    </row>
    <row r="108" ht="12">
      <c r="I108" s="18"/>
    </row>
    <row r="109" ht="12">
      <c r="I109" s="18"/>
    </row>
    <row r="110" ht="12">
      <c r="I110" s="18"/>
    </row>
    <row r="111" ht="12">
      <c r="I111" s="18"/>
    </row>
    <row r="112" ht="12">
      <c r="I112" s="18"/>
    </row>
    <row r="113" ht="12">
      <c r="I113" s="18"/>
    </row>
    <row r="114" ht="12">
      <c r="I114" s="18"/>
    </row>
    <row r="115" ht="12">
      <c r="I115" s="18"/>
    </row>
    <row r="116" ht="12">
      <c r="I116" s="18"/>
    </row>
    <row r="117" ht="12">
      <c r="I117" s="18"/>
    </row>
    <row r="118" ht="12">
      <c r="I118" s="18"/>
    </row>
  </sheetData>
  <sheetProtection/>
  <printOptions/>
  <pageMargins left="0.84" right="0.47" top="0.17" bottom="0.1" header="0" footer="0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2013-04-03T19:20:16Z</cp:lastPrinted>
  <dcterms:created xsi:type="dcterms:W3CDTF">1998-01-30T19:27:38Z</dcterms:created>
  <dcterms:modified xsi:type="dcterms:W3CDTF">2013-04-03T19:20:24Z</dcterms:modified>
  <cp:category/>
  <cp:version/>
  <cp:contentType/>
  <cp:contentStatus/>
</cp:coreProperties>
</file>